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6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  <sheet name="Лист1" sheetId="16" r:id="rId16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sharedStrings.xml><?xml version="1.0" encoding="utf-8"?>
<sst xmlns="http://schemas.openxmlformats.org/spreadsheetml/2006/main" count="776" uniqueCount="737">
  <si>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</si>
  <si>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</si>
  <si>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</si>
  <si>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</si>
  <si>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</si>
  <si>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</si>
  <si>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</si>
  <si>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</si>
  <si>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</si>
  <si>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</si>
  <si>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</si>
  <si>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</si>
  <si>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</si>
  <si>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</si>
  <si>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</si>
  <si>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</si>
  <si>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</si>
  <si>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</si>
  <si>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</si>
  <si>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</si>
  <si>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</si>
  <si>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</si>
  <si>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</si>
  <si>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</si>
  <si>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</si>
  <si>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</si>
  <si>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</si>
  <si>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</si>
  <si>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</si>
  <si>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</si>
  <si>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</si>
  <si>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</si>
  <si>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</si>
  <si>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</si>
  <si>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</si>
  <si>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</si>
  <si>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</si>
  <si>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</si>
  <si>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</si>
  <si>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</si>
  <si>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</si>
  <si>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</si>
  <si>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</si>
  <si>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</si>
  <si>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</si>
  <si>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</si>
  <si>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</si>
  <si>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</si>
  <si>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</si>
  <si>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</si>
  <si>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</si>
  <si>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</si>
  <si>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</si>
  <si>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</si>
  <si>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</si>
  <si>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</si>
  <si>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</si>
  <si>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</si>
  <si>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</si>
  <si>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</si>
  <si>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</si>
  <si>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</si>
  <si>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</si>
  <si>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</si>
  <si>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</si>
  <si>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</si>
  <si>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</si>
  <si>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</si>
  <si>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</si>
  <si>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</si>
  <si>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</si>
  <si>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</si>
  <si>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</si>
  <si>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</si>
  <si>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</si>
  <si>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</si>
  <si>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</si>
  <si>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</si>
  <si>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</si>
  <si>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</si>
  <si>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</si>
  <si>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</si>
  <si>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</si>
  <si>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</si>
  <si>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</si>
  <si>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</si>
  <si>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</si>
  <si>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</si>
  <si>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</si>
  <si>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</si>
  <si>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</si>
  <si>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</si>
  <si>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</si>
  <si>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</si>
  <si>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</si>
  <si>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</si>
  <si>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</si>
  <si>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</si>
  <si>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</si>
  <si>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</si>
  <si>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</si>
  <si>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</si>
  <si>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</si>
  <si>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</si>
  <si>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</si>
  <si>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</si>
  <si>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</si>
  <si>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</si>
  <si>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</si>
  <si>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</si>
  <si>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</si>
  <si>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</si>
  <si>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</si>
  <si>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</si>
  <si>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</si>
  <si>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</si>
  <si>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</si>
  <si>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</si>
  <si>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</si>
  <si>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</si>
  <si>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</si>
  <si>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</si>
  <si>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</si>
  <si>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</si>
  <si>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</si>
  <si>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</si>
  <si>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</si>
  <si>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</si>
  <si>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</si>
  <si>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</si>
  <si>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</si>
  <si>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</si>
  <si>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</si>
  <si>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</si>
  <si>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</si>
  <si>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</si>
  <si>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</si>
  <si>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</si>
  <si>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</si>
  <si>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</si>
  <si>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</si>
  <si>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</si>
  <si>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</si>
  <si>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</si>
  <si>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</si>
  <si>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</si>
  <si>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</si>
  <si>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</si>
  <si>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</si>
  <si>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</si>
  <si>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</si>
  <si>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</si>
  <si>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</si>
  <si>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</si>
  <si>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</si>
  <si>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</si>
  <si>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</si>
  <si>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</si>
  <si>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</si>
  <si>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</si>
  <si>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</si>
  <si>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</si>
  <si>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</si>
  <si>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</si>
  <si>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</si>
  <si>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</si>
  <si>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</si>
  <si>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</si>
  <si>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</si>
  <si>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</si>
  <si>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</si>
  <si>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</si>
  <si>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</si>
  <si>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</si>
  <si>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</si>
  <si>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</si>
  <si>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</si>
  <si>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</si>
  <si>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</si>
  <si>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</si>
  <si>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</si>
  <si>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</si>
  <si>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</si>
  <si>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</si>
  <si>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</si>
  <si>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</si>
  <si>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</si>
  <si>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</si>
  <si>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</si>
  <si>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</si>
  <si>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</si>
  <si>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</si>
  <si>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</si>
  <si>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</si>
  <si>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</si>
  <si>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</si>
  <si>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</si>
  <si>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</si>
  <si>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</si>
  <si>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</si>
  <si>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</si>
  <si>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</si>
  <si>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</si>
  <si>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</si>
  <si>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</si>
  <si>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</si>
  <si>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</si>
  <si>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</si>
  <si>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</si>
  <si>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</si>
  <si>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</si>
  <si>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</si>
  <si>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</si>
  <si>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</si>
  <si>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</si>
  <si>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</si>
  <si>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</si>
  <si>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</si>
  <si>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</si>
  <si>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</si>
  <si>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</si>
  <si>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</si>
  <si>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</si>
  <si>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</si>
  <si>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</si>
  <si>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</si>
  <si>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</si>
  <si>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</si>
  <si>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</si>
  <si>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</si>
  <si>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</si>
  <si>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</si>
  <si>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</si>
  <si>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</si>
  <si>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</si>
  <si>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</si>
  <si>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</si>
  <si>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</si>
  <si>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</si>
  <si>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</si>
  <si>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</si>
  <si>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</si>
  <si>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</si>
  <si>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</si>
  <si>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</si>
  <si>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</si>
  <si>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</si>
  <si>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</si>
  <si>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</si>
  <si>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</si>
  <si>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</si>
  <si>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</si>
  <si>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</si>
  <si>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</si>
  <si>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</si>
  <si>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</si>
  <si>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</si>
  <si>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</si>
  <si>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</si>
  <si>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</si>
  <si>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</si>
  <si>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</si>
  <si>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</si>
  <si>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</si>
  <si>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</si>
  <si>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</si>
  <si>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</si>
  <si>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</si>
  <si>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</si>
  <si>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</si>
  <si>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</si>
  <si>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</si>
  <si>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</si>
  <si>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</si>
  <si>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</si>
  <si>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</si>
  <si>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</si>
  <si>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</si>
  <si>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</si>
  <si>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</si>
  <si>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</si>
  <si>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</si>
  <si>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</si>
  <si>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</si>
  <si>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</si>
  <si>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</si>
  <si>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</si>
  <si>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</si>
  <si>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</si>
  <si>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</si>
  <si>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</si>
  <si>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</si>
  <si>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</si>
  <si>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</si>
  <si>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</si>
  <si>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</si>
  <si>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</si>
  <si>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</si>
  <si>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</si>
  <si>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</si>
  <si>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</si>
  <si>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</si>
  <si>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</si>
  <si>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</si>
  <si>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</si>
  <si>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</si>
  <si>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</si>
  <si>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</si>
  <si>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</si>
  <si>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</si>
  <si>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</si>
  <si>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</si>
  <si>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</si>
  <si>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</si>
  <si>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</si>
  <si>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</si>
  <si>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</si>
  <si>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</si>
  <si>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</si>
  <si>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</si>
  <si>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</si>
  <si>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</si>
  <si>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</si>
  <si>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</si>
  <si>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</si>
  <si>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</si>
  <si>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</si>
  <si>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</si>
  <si>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</si>
  <si>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</si>
  <si>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</si>
  <si>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</si>
  <si>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</si>
  <si>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</si>
  <si>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</si>
  <si>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</si>
  <si>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</si>
  <si>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</si>
  <si>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</si>
  <si>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</si>
  <si>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</si>
  <si>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</si>
  <si>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</si>
  <si>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</si>
  <si>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</si>
  <si>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</si>
  <si>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</si>
  <si>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</si>
  <si>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</si>
  <si>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</si>
  <si>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</si>
  <si>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</si>
  <si>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</si>
  <si>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</si>
  <si>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</si>
  <si>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</si>
  <si>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</si>
  <si>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</si>
  <si>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</si>
  <si>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</si>
  <si>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</si>
  <si>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</si>
  <si>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</si>
  <si>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</si>
  <si>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</si>
  <si>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</si>
  <si>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</si>
  <si>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</si>
  <si>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</si>
  <si>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</si>
  <si>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</si>
  <si>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</si>
  <si>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</si>
  <si>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</si>
  <si>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</si>
  <si>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</si>
  <si>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</si>
  <si>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</si>
  <si>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</si>
  <si>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</si>
  <si>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</si>
  <si>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</si>
  <si>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</si>
  <si>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</si>
  <si>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</si>
  <si>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</si>
  <si>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</si>
  <si>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</si>
  <si>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</si>
  <si>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</si>
  <si>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</si>
  <si>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</si>
  <si>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</si>
  <si>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</si>
  <si>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</si>
  <si>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</si>
  <si>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</si>
  <si>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</si>
  <si>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</si>
  <si>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</si>
  <si>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</si>
  <si>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</si>
  <si>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</si>
  <si>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</si>
  <si>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</si>
  <si>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</si>
  <si>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</si>
  <si>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</si>
  <si>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</si>
  <si>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</si>
  <si>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</si>
  <si>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</si>
  <si>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</si>
  <si>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</si>
  <si>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</si>
  <si>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</si>
  <si>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</si>
  <si>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</si>
  <si>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</si>
  <si>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</si>
  <si>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</si>
  <si>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</si>
  <si>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</si>
  <si>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</si>
  <si>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</si>
  <si>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</si>
  <si>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</si>
  <si>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</si>
  <si>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</si>
  <si>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</si>
  <si>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</si>
  <si>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</si>
  <si>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</si>
  <si>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</si>
  <si>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</si>
  <si>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</si>
  <si>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</si>
  <si>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</si>
  <si>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</si>
  <si>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</si>
  <si>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</si>
  <si>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</si>
  <si>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</si>
  <si>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</si>
  <si>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</si>
  <si>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</si>
  <si>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</si>
  <si>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</si>
  <si>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</si>
  <si>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</si>
  <si>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</si>
  <si>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</si>
  <si>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</si>
  <si>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</si>
  <si>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</si>
  <si>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</si>
  <si>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</si>
  <si>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</si>
  <si>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</si>
  <si>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</si>
  <si>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</si>
  <si>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</si>
  <si>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</si>
  <si>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</si>
  <si>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</si>
  <si>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</si>
  <si>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</si>
  <si>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</si>
  <si>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</si>
  <si>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</si>
  <si>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</si>
  <si>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</si>
  <si>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</si>
  <si>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</si>
  <si>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</si>
  <si>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</si>
  <si>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</si>
  <si>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</si>
  <si>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</si>
  <si>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</si>
  <si>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</si>
  <si>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</si>
  <si>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</si>
  <si>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</si>
  <si>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</si>
  <si>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</si>
  <si>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</si>
  <si>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</si>
  <si>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</si>
  <si>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</si>
  <si>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</si>
  <si>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</si>
  <si>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</si>
  <si>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</si>
  <si>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</si>
  <si>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</si>
  <si>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</si>
  <si>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</si>
  <si>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</si>
  <si>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</si>
  <si>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</si>
  <si>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</si>
  <si>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</si>
  <si>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</si>
  <si>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</si>
  <si>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</si>
  <si>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</si>
  <si>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</si>
  <si>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</si>
  <si>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</si>
  <si>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</si>
  <si>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</si>
  <si>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</si>
  <si>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</si>
  <si>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</si>
  <si>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</si>
  <si>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</si>
  <si>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</si>
  <si>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</si>
  <si>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</si>
  <si>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</si>
  <si>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</si>
  <si>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</si>
  <si>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</si>
  <si>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</si>
  <si>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</si>
  <si>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</si>
  <si>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</si>
  <si>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</si>
  <si>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</si>
  <si>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</si>
  <si>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</si>
  <si>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</si>
  <si>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</si>
  <si>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</si>
  <si>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</si>
  <si>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</si>
  <si>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</si>
  <si>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</si>
  <si>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</si>
  <si>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</si>
  <si>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</si>
  <si>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</si>
  <si>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</si>
  <si>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</si>
  <si>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</si>
  <si>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</si>
  <si>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</si>
  <si>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</si>
  <si>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</si>
  <si>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</si>
  <si>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</si>
  <si>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</si>
  <si>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</si>
  <si>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</si>
  <si>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</si>
  <si>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</si>
  <si>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</si>
  <si>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</si>
  <si>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</si>
  <si>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</si>
  <si>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</si>
  <si>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</si>
  <si>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</si>
  <si>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</si>
  <si>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</si>
  <si>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</si>
  <si>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</si>
  <si>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</si>
  <si>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</si>
  <si>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</si>
  <si>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</si>
  <si>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</si>
  <si>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</si>
  <si>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</si>
  <si>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</si>
  <si>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</si>
  <si>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</si>
  <si>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</si>
  <si>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</si>
  <si>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</si>
  <si>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</si>
  <si>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</si>
  <si>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</si>
  <si>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</si>
  <si>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</si>
  <si>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</si>
  <si>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</si>
  <si>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</si>
  <si>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</si>
  <si>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</si>
  <si>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</si>
  <si>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</si>
  <si>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</si>
  <si>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</si>
  <si>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</si>
  <si>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</si>
  <si>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</si>
  <si>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</si>
  <si>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</si>
  <si>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</si>
  <si>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</si>
  <si>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</si>
  <si>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</si>
  <si>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</si>
  <si>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</si>
  <si>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</si>
  <si>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</si>
  <si>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</si>
  <si>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</si>
  <si>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</si>
  <si>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</si>
  <si>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</si>
  <si>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</si>
  <si>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</si>
  <si>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</si>
  <si>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</si>
  <si>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</si>
  <si>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</si>
  <si>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</si>
  <si>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</si>
  <si>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</si>
  <si>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</si>
  <si>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</si>
  <si>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</si>
  <si>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</si>
  <si>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</si>
  <si>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</si>
  <si>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</si>
  <si>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</si>
  <si>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</si>
  <si>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</si>
  <si>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</si>
  <si>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</si>
  <si>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</si>
  <si>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</si>
  <si>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</si>
  <si>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</si>
  <si>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</si>
  <si>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</si>
  <si>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</si>
  <si>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</si>
  <si>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</si>
  <si>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</si>
  <si>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</si>
  <si>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</si>
  <si>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</si>
  <si>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</si>
  <si>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</si>
  <si>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</si>
  <si>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</si>
  <si>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</si>
  <si>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</si>
  <si>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</si>
  <si>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</si>
  <si>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</si>
  <si>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</si>
  <si>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</si>
  <si>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</si>
  <si>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</si>
  <si>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</si>
  <si>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</si>
  <si>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</si>
  <si>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</si>
  <si>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</si>
  <si>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</si>
  <si>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</si>
  <si>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</si>
  <si>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</si>
  <si>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</si>
  <si>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</si>
  <si>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</si>
  <si>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</si>
  <si>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</si>
  <si>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</si>
  <si>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</si>
  <si>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</si>
  <si>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</si>
  <si>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</si>
  <si>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</si>
  <si>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</si>
  <si>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</si>
  <si>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</si>
  <si>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</si>
  <si>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</si>
  <si>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</si>
  <si>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</si>
  <si>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</si>
  <si>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</si>
  <si>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</si>
  <si>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</si>
  <si>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</si>
  <si>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</si>
  <si>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</si>
  <si>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</si>
  <si>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</si>
  <si>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</si>
  <si>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</si>
  <si>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</si>
  <si>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</si>
  <si>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</si>
  <si>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</si>
  <si>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</si>
  <si>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</si>
  <si>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</si>
  <si>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</si>
  <si>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</si>
  <si>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</si>
  <si>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</si>
  <si>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</si>
  <si>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</si>
  <si>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</si>
  <si>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</si>
  <si>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</si>
  <si>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</si>
  <si>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</si>
  <si>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</si>
  <si>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</si>
  <si>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</si>
  <si>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</si>
  <si>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</si>
  <si>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</si>
  <si>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</si>
  <si>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</si>
  <si>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</si>
  <si>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</si>
  <si>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</si>
  <si>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</si>
  <si>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</si>
  <si>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</si>
  <si>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</si>
  <si>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</si>
  <si>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зам по УВР</t>
  </si>
  <si>
    <t>МАУ ДО "Центр образования" г.Ак-Довурак</t>
  </si>
  <si>
    <t>668051, г.Ак-Довурак, ул.Юбилейная  д.18</t>
  </si>
  <si>
    <t>8-901-644-10-57</t>
  </si>
  <si>
    <t>Монгуш Долаана Андреевна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</si>
</sst>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\(00\)"/>
    <numFmt numFmtId="174" formatCode="[$-F800]dddd\,\ mmmm\ dd\,\ yyyy"/>
    <numFmt numFmtId="175" formatCode="0000000"/>
    <numFmt numFmtId="176" formatCode="[$-FC19]d\ mmmm\ yyyy\ &quot;г.&quot;"/>
  </numFmts>
  <fonts count="45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72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wrapText="1"/>
    </xf>
    <xf numFmtId="173" fontId="0" fillId="0" borderId="0" xfId="0" applyNumberFormat="1" applyFont="1" applyAlignment="1">
      <alignment horizontal="center"/>
    </xf>
    <xf numFmtId="0" fontId="2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34" borderId="0" xfId="0" applyFont="1" applyFill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9" fillId="35" borderId="0" xfId="0" applyFont="1" applyFill="1" applyAlignment="1" applyProtection="1">
      <alignment/>
      <protection hidden="1"/>
    </xf>
    <xf numFmtId="0" fontId="7" fillId="35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6" borderId="0" xfId="0" applyFont="1" applyFill="1" applyAlignment="1">
      <alignment/>
    </xf>
    <xf numFmtId="3" fontId="0" fillId="36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6" borderId="0" xfId="0" applyFill="1" applyAlignment="1">
      <alignment/>
    </xf>
    <xf numFmtId="175" fontId="0" fillId="0" borderId="0" xfId="0" applyNumberFormat="1" applyFont="1" applyAlignment="1" quotePrefix="1">
      <alignment/>
    </xf>
    <xf numFmtId="175" fontId="0" fillId="36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2" fillId="33" borderId="18" xfId="0" applyNumberFormat="1" applyFont="1" applyFill="1" applyBorder="1" applyAlignment="1" applyProtection="1">
      <alignment horizontal="right" wrapText="1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3" borderId="23" xfId="0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horizontal="left" vertical="center"/>
      <protection locked="0"/>
    </xf>
    <xf numFmtId="0" fontId="7" fillId="33" borderId="22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left" vertical="center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75" fontId="0" fillId="0" borderId="23" xfId="0" applyNumberFormat="1" applyFont="1" applyBorder="1" applyAlignment="1">
      <alignment horizontal="center" vertical="center"/>
    </xf>
    <xf numFmtId="175" fontId="0" fillId="0" borderId="24" xfId="0" applyNumberFormat="1" applyFont="1" applyBorder="1" applyAlignment="1">
      <alignment horizontal="center" vertical="center"/>
    </xf>
    <xf numFmtId="175" fontId="0" fillId="0" borderId="25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" fontId="0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20" xfId="0" applyFont="1" applyBorder="1" applyAlignment="1">
      <alignment horizontal="center" vertical="center" wrapText="1"/>
    </xf>
    <xf numFmtId="174" fontId="2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21">
      <selection activeCell="V38" sqref="V38:AQ38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137" t="s">
        <v>553</v>
      </c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9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18" t="s">
        <v>554</v>
      </c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20"/>
    </row>
    <row r="16" ht="15" customHeight="1" thickBot="1"/>
    <row r="17" spans="8:80" ht="15" customHeight="1" thickBot="1">
      <c r="H17" s="115" t="s">
        <v>649</v>
      </c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7"/>
    </row>
    <row r="18" ht="19.5" customHeight="1" thickBot="1"/>
    <row r="19" spans="11:77" ht="15" customHeight="1">
      <c r="K19" s="121" t="s">
        <v>566</v>
      </c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3"/>
    </row>
    <row r="20" spans="11:77" ht="15" customHeight="1" thickBot="1">
      <c r="K20" s="124" t="s">
        <v>555</v>
      </c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40">
        <v>2020</v>
      </c>
      <c r="AR20" s="140"/>
      <c r="AS20" s="140"/>
      <c r="AT20" s="126" t="s">
        <v>556</v>
      </c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7"/>
    </row>
    <row r="21" ht="19.5" customHeight="1" thickBot="1"/>
    <row r="22" spans="1:84" ht="15.75" customHeight="1" thickBot="1">
      <c r="A22" s="144" t="s">
        <v>557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6"/>
      <c r="AY22" s="115" t="s">
        <v>558</v>
      </c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8"/>
      <c r="BP22" s="35"/>
      <c r="BR22" s="131" t="s">
        <v>565</v>
      </c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3"/>
    </row>
    <row r="23" spans="1:87" ht="15" customHeight="1">
      <c r="A23" s="149" t="s">
        <v>621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1"/>
      <c r="AY23" s="87" t="s">
        <v>620</v>
      </c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9"/>
      <c r="BO23" s="110" t="s">
        <v>648</v>
      </c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</row>
    <row r="24" spans="1:87" ht="39.75" customHeight="1">
      <c r="A24" s="141" t="s">
        <v>622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3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</row>
    <row r="25" spans="1:87" ht="15" customHeight="1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30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</row>
    <row r="26" spans="1:87" ht="15.75" thickBot="1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30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</row>
    <row r="27" spans="1:84" ht="15" customHeight="1" thickBot="1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6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5" t="s">
        <v>559</v>
      </c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93" t="s">
        <v>560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104" t="s">
        <v>733</v>
      </c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5"/>
    </row>
    <row r="30" spans="1:87" ht="15.75" customHeight="1" thickBot="1">
      <c r="A30" s="93" t="s">
        <v>561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5"/>
      <c r="W30" s="95"/>
      <c r="X30" s="102" t="s">
        <v>734</v>
      </c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3"/>
    </row>
    <row r="31" spans="1:87" ht="15.75" customHeight="1" thickBot="1">
      <c r="A31" s="87" t="s">
        <v>562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106" t="s">
        <v>563</v>
      </c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8"/>
    </row>
    <row r="32" spans="1:87" ht="12.75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109" t="s">
        <v>564</v>
      </c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1"/>
      <c r="AR32" s="87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9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9"/>
    </row>
    <row r="33" spans="1:87" ht="12.75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109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1"/>
      <c r="AR33" s="87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9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9"/>
    </row>
    <row r="34" spans="1:87" ht="12.75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109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1"/>
      <c r="AR34" s="87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9"/>
      <c r="BN34" s="87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9"/>
    </row>
    <row r="35" spans="1:87" ht="12.75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109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1"/>
      <c r="AR35" s="87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9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9"/>
    </row>
    <row r="36" spans="1:87" ht="12.75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109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1"/>
      <c r="AR36" s="87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9"/>
      <c r="BN36" s="90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2"/>
    </row>
    <row r="37" spans="1:87" ht="13.5" thickBot="1">
      <c r="A37" s="96">
        <v>1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8"/>
      <c r="V37" s="96">
        <v>2</v>
      </c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8"/>
      <c r="AR37" s="96">
        <v>3</v>
      </c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8"/>
      <c r="BN37" s="96">
        <v>4</v>
      </c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8"/>
    </row>
    <row r="38" spans="1:87" ht="15" customHeight="1" thickBot="1">
      <c r="A38" s="112">
        <v>609537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4"/>
      <c r="V38" s="99">
        <v>32675024</v>
      </c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1"/>
      <c r="AR38" s="99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1"/>
      <c r="BN38" s="99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1"/>
    </row>
  </sheetData>
  <sheetProtection password="E2BC" sheet="1" objects="1" scenarios="1" selectLockedCells="1"/>
  <mergeCells count="35">
    <mergeCell ref="A27:AX27"/>
    <mergeCell ref="BS27:CE27"/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H17:CB17"/>
    <mergeCell ref="E15:CE15"/>
    <mergeCell ref="K19:BY19"/>
    <mergeCell ref="K20:AP20"/>
    <mergeCell ref="AT20:BY20"/>
    <mergeCell ref="A26:AX26"/>
    <mergeCell ref="AY23:BM23"/>
    <mergeCell ref="BR22:CF22"/>
    <mergeCell ref="A29:W29"/>
    <mergeCell ref="V37:AQ37"/>
    <mergeCell ref="BN38:CI38"/>
    <mergeCell ref="X30:CI30"/>
    <mergeCell ref="X29:CI29"/>
    <mergeCell ref="V31:CI31"/>
    <mergeCell ref="V32:AQ36"/>
    <mergeCell ref="A38:U38"/>
    <mergeCell ref="V38:AQ38"/>
    <mergeCell ref="AR32:BM36"/>
    <mergeCell ref="BN32:CI36"/>
    <mergeCell ref="A30:W30"/>
    <mergeCell ref="A37:U37"/>
    <mergeCell ref="AR38:BM38"/>
    <mergeCell ref="BN37:CI37"/>
    <mergeCell ref="AR37:BM37"/>
    <mergeCell ref="A31:U36"/>
  </mergeCells>
  <dataValidations count="1">
    <dataValidation type="list" allowBlank="1" showInputMessage="1" showErrorMessage="1" errorTitle="Ошибка ввода" error="Выберите значение из списка" sqref="AQ20:AS20">
      <formula1>"2016,2017,2018,2019,2020"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zoomScalePageLayoutView="0" workbookViewId="0" topLeftCell="A17">
      <selection activeCell="P39" sqref="P39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638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536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537</v>
      </c>
      <c r="Q19" s="1" t="s">
        <v>538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639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13881</v>
      </c>
      <c r="Q21" s="66">
        <v>26</v>
      </c>
    </row>
    <row r="22" spans="1:17" ht="15.75">
      <c r="A22" s="3" t="s">
        <v>539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12149</v>
      </c>
      <c r="Q22" s="66"/>
    </row>
    <row r="23" spans="1:17" ht="15.75">
      <c r="A23" s="3" t="s">
        <v>567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9886</v>
      </c>
      <c r="Q23" s="66"/>
    </row>
    <row r="24" spans="1:17" ht="25.5">
      <c r="A24" s="7" t="s">
        <v>568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909</v>
      </c>
      <c r="Q24" s="66"/>
    </row>
    <row r="25" spans="1:17" ht="15.75">
      <c r="A25" s="7" t="s">
        <v>569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5738</v>
      </c>
      <c r="Q25" s="66"/>
    </row>
    <row r="26" spans="1:17" ht="15.75">
      <c r="A26" s="7" t="s">
        <v>570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543</v>
      </c>
      <c r="Q26" s="66"/>
    </row>
    <row r="27" spans="1:17" ht="15.75">
      <c r="A27" s="7" t="s">
        <v>571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  <c r="Q27" s="66"/>
    </row>
    <row r="28" spans="1:17" ht="15.75">
      <c r="A28" s="7" t="s">
        <v>572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2696</v>
      </c>
      <c r="Q28" s="66"/>
    </row>
    <row r="29" spans="1:17" ht="15.75">
      <c r="A29" s="3" t="s">
        <v>573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/>
      <c r="Q29" s="66"/>
    </row>
    <row r="30" spans="1:17" ht="15.75">
      <c r="A30" s="3" t="s">
        <v>574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2263</v>
      </c>
      <c r="Q30" s="66"/>
    </row>
    <row r="31" spans="1:17" ht="15.75">
      <c r="A31" s="3" t="s">
        <v>540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1732</v>
      </c>
      <c r="Q31" s="66">
        <v>26</v>
      </c>
    </row>
    <row r="32" spans="1:17" ht="15.75">
      <c r="A32" s="3" t="s">
        <v>544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6</v>
      </c>
      <c r="Q32" s="66"/>
    </row>
    <row r="33" spans="1:17" ht="15.75">
      <c r="A33" s="3" t="s">
        <v>545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/>
      <c r="Q33" s="66"/>
    </row>
    <row r="34" spans="1:17" ht="15.75">
      <c r="A34" s="3" t="s">
        <v>546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1639</v>
      </c>
      <c r="Q34" s="66"/>
    </row>
    <row r="35" spans="1:17" ht="15.75">
      <c r="A35" s="3" t="s">
        <v>547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/>
    </row>
    <row r="36" spans="1:17" ht="15.75">
      <c r="A36" s="3" t="s">
        <v>548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45</v>
      </c>
      <c r="Q36" s="66"/>
    </row>
    <row r="37" spans="1:17" ht="15.75">
      <c r="A37" s="3" t="s">
        <v>549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29</v>
      </c>
      <c r="Q37" s="66">
        <v>26</v>
      </c>
    </row>
    <row r="38" spans="1:17" ht="15.75">
      <c r="A38" s="3" t="s">
        <v>541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17" ht="15.75">
      <c r="A39" s="3" t="s">
        <v>542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13</v>
      </c>
      <c r="Q39" s="66"/>
    </row>
    <row r="40" spans="1:17" ht="15.75">
      <c r="A40" s="3" t="s">
        <v>543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/>
      <c r="Q40" s="66"/>
    </row>
    <row r="44" spans="1:15" s="5" customFormat="1" ht="38.25" customHeight="1">
      <c r="A44" s="163" t="s">
        <v>551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>
      <c r="A45" s="164" t="s">
        <v>552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 t="s">
        <v>732</v>
      </c>
      <c r="Q45" s="162"/>
      <c r="S45" s="162" t="s">
        <v>736</v>
      </c>
      <c r="T45" s="162"/>
      <c r="U45" s="162"/>
      <c r="W45" s="33"/>
    </row>
    <row r="46" spans="16:23" s="5" customFormat="1" ht="12.75">
      <c r="P46" s="97" t="s">
        <v>470</v>
      </c>
      <c r="Q46" s="97"/>
      <c r="S46" s="97" t="s">
        <v>550</v>
      </c>
      <c r="T46" s="97"/>
      <c r="U46" s="97"/>
      <c r="W46" s="21" t="s">
        <v>471</v>
      </c>
    </row>
    <row r="47" s="5" customFormat="1" ht="12.75"/>
    <row r="48" spans="15:21" s="5" customFormat="1" ht="15.75">
      <c r="O48" s="32"/>
      <c r="P48" s="162" t="s">
        <v>735</v>
      </c>
      <c r="Q48" s="162"/>
      <c r="S48" s="166">
        <v>43841</v>
      </c>
      <c r="T48" s="166"/>
      <c r="U48" s="166"/>
    </row>
    <row r="49" spans="16:21" s="5" customFormat="1" ht="12.75">
      <c r="P49" s="97" t="s">
        <v>472</v>
      </c>
      <c r="Q49" s="97"/>
      <c r="S49" s="165" t="s">
        <v>473</v>
      </c>
      <c r="T49" s="97"/>
      <c r="U49" s="97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580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579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395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387</v>
      </c>
      <c r="P18" s="167" t="s">
        <v>396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397</v>
      </c>
      <c r="Q19" s="10" t="s">
        <v>576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400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407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408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409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410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411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412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413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414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577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578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579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431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387</v>
      </c>
      <c r="P19" s="1" t="s">
        <v>581</v>
      </c>
      <c r="Q19" s="1" t="s">
        <v>582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397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583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431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491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584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650</v>
      </c>
      <c r="B1" s="69"/>
      <c r="C1" s="69"/>
      <c r="D1" s="68"/>
      <c r="E1" s="69"/>
      <c r="F1" s="69"/>
      <c r="G1" s="69"/>
      <c r="H1" s="69"/>
      <c r="J1" s="70" t="s">
        <v>651</v>
      </c>
      <c r="K1" s="70"/>
      <c r="L1" s="71"/>
      <c r="M1" s="71"/>
      <c r="O1" s="70" t="s">
        <v>652</v>
      </c>
      <c r="P1" s="71"/>
    </row>
    <row r="2" spans="1:16" ht="12.75">
      <c r="A2" s="72" t="s">
        <v>653</v>
      </c>
      <c r="B2" s="72" t="s">
        <v>654</v>
      </c>
      <c r="C2" s="72" t="s">
        <v>655</v>
      </c>
      <c r="D2" s="72" t="s">
        <v>656</v>
      </c>
      <c r="E2" s="72" t="s">
        <v>657</v>
      </c>
      <c r="F2" s="72" t="s">
        <v>658</v>
      </c>
      <c r="G2" s="72" t="s">
        <v>659</v>
      </c>
      <c r="H2" s="72" t="s">
        <v>660</v>
      </c>
      <c r="J2" s="73" t="s">
        <v>661</v>
      </c>
      <c r="K2" s="73" t="s">
        <v>663</v>
      </c>
      <c r="L2" s="73" t="s">
        <v>657</v>
      </c>
      <c r="M2" s="73" t="s">
        <v>664</v>
      </c>
      <c r="O2" s="74" t="s">
        <v>665</v>
      </c>
      <c r="P2" s="74" t="s">
        <v>666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23</v>
      </c>
      <c r="F3" s="75"/>
      <c r="G3" s="75"/>
      <c r="H3" s="76">
        <f>SUM(H4:H11,H12,H14,H105,H112,H114,H123,H411,H438,H441,H450)</f>
        <v>23</v>
      </c>
      <c r="J3" s="5" t="s">
        <v>667</v>
      </c>
      <c r="K3" s="5">
        <v>1</v>
      </c>
      <c r="L3" s="5" t="s">
        <v>668</v>
      </c>
      <c r="M3" s="5" t="s">
        <v>565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669</v>
      </c>
      <c r="H4" s="5">
        <f>IF(LEN(P_1)&lt;&gt;0,0,1)</f>
        <v>0</v>
      </c>
      <c r="J4" s="5" t="s">
        <v>670</v>
      </c>
      <c r="K4" s="5">
        <v>2</v>
      </c>
      <c r="L4" s="5" t="s">
        <v>671</v>
      </c>
      <c r="M4" s="5" t="str">
        <f>IF(P_1=0,"Нет данных",P_1)</f>
        <v>МАУ ДО "Центр образования" г.Ак-Довурак</v>
      </c>
      <c r="O4" s="77">
        <f ca="1">TODAY()</f>
        <v>39695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672</v>
      </c>
      <c r="H5" s="5">
        <f>IF(LEN(P_2)&lt;&gt;0,0,1)</f>
        <v>0</v>
      </c>
      <c r="J5" s="5" t="s">
        <v>673</v>
      </c>
      <c r="K5" s="5">
        <v>3</v>
      </c>
      <c r="L5" s="5" t="s">
        <v>674</v>
      </c>
      <c r="M5" s="5" t="str">
        <f>IF(P_2=0,"Нет данных",P_2)</f>
        <v>668051, г.Ак-Довурак, ул.Юбилейная  д.18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675</v>
      </c>
      <c r="H6" s="5">
        <f>IF(LEN(P_3)&lt;&gt;0,0,1)</f>
        <v>0</v>
      </c>
      <c r="J6" s="5" t="s">
        <v>676</v>
      </c>
      <c r="K6" s="5">
        <v>4</v>
      </c>
      <c r="L6" s="5" t="s">
        <v>677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678</v>
      </c>
      <c r="H7" s="5">
        <f>IF(LEN(P_4)&lt;&gt;0,0,1)</f>
        <v>0</v>
      </c>
      <c r="J7" s="5" t="s">
        <v>679</v>
      </c>
      <c r="K7" s="5">
        <v>5</v>
      </c>
      <c r="L7" s="5" t="s">
        <v>680</v>
      </c>
      <c r="M7" s="5">
        <f>IF(P_4=0,"Нет данных",P_4)</f>
        <v>32675024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681</v>
      </c>
      <c r="H8" s="5">
        <f>IF(LEN(R_1)&lt;&gt;0,0,1)</f>
        <v>0</v>
      </c>
      <c r="J8" s="78" t="s">
        <v>682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683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684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685</v>
      </c>
      <c r="H11" s="5">
        <f>IF(LEN(R_4)&lt;&gt;0,0,1)</f>
        <v>0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687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688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689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690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691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692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693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694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695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696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697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698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699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700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701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702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703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704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705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706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707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708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709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710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711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712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713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714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715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716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717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718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719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720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721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722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723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724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725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726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727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728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729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730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731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0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1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2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3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4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6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7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8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9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10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11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12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13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14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15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16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17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18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19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20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21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22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23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24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25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26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27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28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29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30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31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32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33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34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35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36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37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38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39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40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41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42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43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44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45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46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47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48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49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50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51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52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53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54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55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56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57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58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59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20</v>
      </c>
      <c r="F123" s="75"/>
      <c r="G123" s="75"/>
      <c r="H123" s="75">
        <f>SUM(H124:H410)</f>
        <v>20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60</v>
      </c>
      <c r="F124" s="85"/>
      <c r="G124" s="85"/>
      <c r="H124" s="85">
        <f>IF('Раздел 6'!P21=SUM('Раздел 6'!P22,'Раздел 6'!P27,'Раздел 6'!P35,'Раздел 6'!P36),0,1)</f>
        <v>1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61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62</v>
      </c>
      <c r="F126" s="85"/>
      <c r="G126" s="85"/>
      <c r="H126" s="85">
        <f>IF('Раздел 6'!R21=SUM('Раздел 6'!R22,'Раздел 6'!R27,'Раздел 6'!R35,'Раздел 6'!R36),0,1)</f>
        <v>1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63</v>
      </c>
      <c r="F127" s="85"/>
      <c r="G127" s="85"/>
      <c r="H127" s="85">
        <f>IF('Раздел 6'!S21=SUM('Раздел 6'!S22,'Раздел 6'!S27,'Раздел 6'!S35,'Раздел 6'!S36),0,1)</f>
        <v>1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64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65</v>
      </c>
      <c r="F129" s="85"/>
      <c r="G129" s="85"/>
      <c r="H129" s="85">
        <f>IF('Раздел 6'!U21=SUM('Раздел 6'!U22,'Раздел 6'!U27,'Раздел 6'!U35,'Раздел 6'!U36),0,1)</f>
        <v>1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66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67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68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69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70</v>
      </c>
      <c r="F134" s="85"/>
      <c r="G134" s="85"/>
      <c r="H134" s="85">
        <f>IF('Раздел 6'!Z21=SUM('Раздел 6'!Z22,'Раздел 6'!Z27,'Раздел 6'!Z35,'Раздел 6'!Z36),0,1)</f>
        <v>1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71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72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73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74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75</v>
      </c>
      <c r="F139" s="85"/>
      <c r="G139" s="85"/>
      <c r="H139" s="85">
        <f>IF('Раздел 6'!AE21=SUM('Раздел 6'!AE22,'Раздел 6'!AE27,'Раздел 6'!AE35,'Раздел 6'!AE36),0,1)</f>
        <v>1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76</v>
      </c>
      <c r="F140" s="85"/>
      <c r="G140" s="85"/>
      <c r="H140" s="85">
        <f>IF('Раздел 6'!AF21=SUM('Раздел 6'!AF22,'Раздел 6'!AF27,'Раздел 6'!AF35,'Раздел 6'!AF36),0,1)</f>
        <v>1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77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78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79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80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81</v>
      </c>
      <c r="F145" s="85"/>
      <c r="G145" s="85"/>
      <c r="H145" s="85">
        <f>IF('Раздел 6'!AK21=SUM('Раздел 6'!AK22,'Раздел 6'!AK27,'Раздел 6'!AK35,'Раздел 6'!AK36),0,1)</f>
        <v>1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82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83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84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85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86</v>
      </c>
      <c r="F150" s="85"/>
      <c r="G150" s="85"/>
      <c r="H150" s="85">
        <f>IF('Раздел 6'!AP21=SUM('Раздел 6'!AP22,'Раздел 6'!AP27,'Раздел 6'!AP35,'Раздел 6'!AP36),0,1)</f>
        <v>1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87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88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89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90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91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92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93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95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96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97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98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99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100</v>
      </c>
      <c r="F163" s="85"/>
      <c r="G163" s="85"/>
      <c r="H163" s="85">
        <f>IF('Раздел 6'!Z22=SUM('Раздел 6'!Z23:Z26),0,1)</f>
        <v>1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101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102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103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104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105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106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107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108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109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110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111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112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113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114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115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116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117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118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119</v>
      </c>
      <c r="F182" s="85"/>
      <c r="G182" s="85"/>
      <c r="H182" s="85">
        <f>IF('Раздел 6'!P27=SUM('Раздел 6'!P28:P34),0,1)</f>
        <v>1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120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121</v>
      </c>
      <c r="F184" s="85"/>
      <c r="G184" s="85"/>
      <c r="H184" s="85">
        <f>IF('Раздел 6'!R27=SUM('Раздел 6'!R28:R34),0,1)</f>
        <v>1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122</v>
      </c>
      <c r="F185" s="85"/>
      <c r="G185" s="85"/>
      <c r="H185" s="85">
        <f>IF('Раздел 6'!S27=SUM('Раздел 6'!S28:S34),0,1)</f>
        <v>1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123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124</v>
      </c>
      <c r="F187" s="85"/>
      <c r="G187" s="85"/>
      <c r="H187" s="85">
        <f>IF('Раздел 6'!U27=SUM('Раздел 6'!U28:U34),0,1)</f>
        <v>1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125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126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135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136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137</v>
      </c>
      <c r="F192" s="85"/>
      <c r="G192" s="85"/>
      <c r="H192" s="85">
        <f>IF('Раздел 6'!Z27=SUM('Раздел 6'!Z28:Z34),0,1)</f>
        <v>1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138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139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140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141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142</v>
      </c>
      <c r="F197" s="85"/>
      <c r="G197" s="85"/>
      <c r="H197" s="85">
        <f>IF('Раздел 6'!AE27=SUM('Раздел 6'!AE28:AE34),0,1)</f>
        <v>1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143</v>
      </c>
      <c r="F198" s="85"/>
      <c r="G198" s="85"/>
      <c r="H198" s="85">
        <f>IF('Раздел 6'!AF27=SUM('Раздел 6'!AF28:AF34),0,1)</f>
        <v>1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144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145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146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147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148</v>
      </c>
      <c r="F203" s="85"/>
      <c r="G203" s="85"/>
      <c r="H203" s="85">
        <f>IF('Раздел 6'!AK27=SUM('Раздел 6'!AK28:AK34),0,1)</f>
        <v>1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149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150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151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152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153</v>
      </c>
      <c r="F208" s="85"/>
      <c r="G208" s="85"/>
      <c r="H208" s="85">
        <f>IF('Раздел 6'!AP27=SUM('Раздел 6'!AP28:AP34),0,1)</f>
        <v>1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154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155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156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157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158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159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160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161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162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163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164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165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166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167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168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169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170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171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172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173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174</v>
      </c>
      <c r="F229" s="85"/>
      <c r="G229" s="85"/>
      <c r="H229" s="85">
        <f>IF('Раздел 6'!P22=SUM('Раздел 6'!W22:Z22),0,1)</f>
        <v>1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175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176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177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178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179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180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181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182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183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184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185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186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187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188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189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190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191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192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193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194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195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196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197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198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199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200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201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202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203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204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205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206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207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208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209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210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211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212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213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214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215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216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217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218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219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220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221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222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223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224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225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226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227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228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229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230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231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232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233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234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235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236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237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238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239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240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241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242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243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244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245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246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247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248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249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250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251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252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253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254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255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256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257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258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259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260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261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262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263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264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265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266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267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268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269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270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271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272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273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274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275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276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277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278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279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280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281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282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283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284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285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286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287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288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289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290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291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292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293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294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295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296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297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298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299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300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301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302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303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304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305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306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307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308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309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310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311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312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313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314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315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316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317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318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319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320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321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322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323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324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325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326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327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328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329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330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331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332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333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334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335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336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337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338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339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340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341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342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343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344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345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346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347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348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349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350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351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352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353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354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355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1</v>
      </c>
      <c r="F411" s="80"/>
      <c r="G411" s="80"/>
      <c r="H411" s="80">
        <f>SUM(H412:H437)</f>
        <v>1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356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357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358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359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360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361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362</v>
      </c>
      <c r="H418">
        <f>IF('Раздел 7'!P56&gt;='Раздел 7'!P71,0,1)</f>
        <v>1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363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364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365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128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127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129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130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662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131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132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133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134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366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367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368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369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370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371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372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373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374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2</v>
      </c>
      <c r="F441" s="80"/>
      <c r="G441" s="80"/>
      <c r="H441" s="80">
        <f>SUM(H442:H449)</f>
        <v>2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375</v>
      </c>
      <c r="H442" s="84">
        <f>IF('Раздел 9'!P21=SUM('Раздел 9'!P22,'Раздел 9'!P31,'Раздел 9'!P38,'Раздел 9'!P39),0,1)</f>
        <v>1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376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377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378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379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380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381</v>
      </c>
      <c r="H448" s="84">
        <f>IF('Раздел 9'!P31=SUM('Раздел 9'!P32:P37),0,1)</f>
        <v>1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382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385</v>
      </c>
      <c r="H451">
        <f>IF('Раздел 5'!P26&lt;=SUM('Раздел 2'!R21,'Раздел 3'!Q21),0,1)</f>
        <v>0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383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384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94</v>
      </c>
      <c r="H454">
        <f>IF('Раздел 8'!P23-'Раздел 8'!P29=SUM('Раздел 9'!Q21,'Раздел 9'!Q40),0,1)</f>
        <v>0</v>
      </c>
    </row>
    <row r="455" ht="12.75">
      <c r="A455" s="78" t="s">
        <v>686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417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418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386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388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389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2</v>
      </c>
    </row>
    <row r="22" spans="1:16" ht="15.75">
      <c r="A22" s="3" t="s">
        <v>575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390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1</v>
      </c>
    </row>
    <row r="24" spans="1:16" ht="15.75">
      <c r="A24" s="3" t="s">
        <v>391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392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393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394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8">
      <selection activeCell="U29" sqref="U29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419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420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395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387</v>
      </c>
      <c r="P17" s="156" t="s">
        <v>403</v>
      </c>
      <c r="Q17" s="156"/>
      <c r="R17" s="156" t="s">
        <v>396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397</v>
      </c>
      <c r="Q18" s="156" t="s">
        <v>406</v>
      </c>
      <c r="R18" s="156" t="s">
        <v>397</v>
      </c>
      <c r="S18" s="156" t="s">
        <v>398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405</v>
      </c>
      <c r="T19" s="1" t="s">
        <v>404</v>
      </c>
      <c r="U19" s="1" t="s">
        <v>628</v>
      </c>
      <c r="V19" s="1" t="s">
        <v>399</v>
      </c>
      <c r="W19" s="1" t="s">
        <v>585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400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23</v>
      </c>
      <c r="Q21" s="8"/>
      <c r="R21" s="8">
        <v>561</v>
      </c>
      <c r="S21" s="8">
        <v>25</v>
      </c>
      <c r="T21" s="8">
        <v>0</v>
      </c>
      <c r="U21" s="8">
        <v>27</v>
      </c>
      <c r="V21" s="8">
        <v>8</v>
      </c>
      <c r="W21" s="8">
        <v>6</v>
      </c>
    </row>
    <row r="22" spans="1:23" ht="25.5">
      <c r="A22" s="7" t="s">
        <v>407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4</v>
      </c>
      <c r="Q22" s="8"/>
      <c r="R22" s="8">
        <v>108</v>
      </c>
      <c r="S22" s="8">
        <v>8</v>
      </c>
      <c r="T22" s="8">
        <v>0</v>
      </c>
      <c r="U22" s="8">
        <v>2</v>
      </c>
      <c r="V22" s="8">
        <v>1</v>
      </c>
      <c r="W22" s="8">
        <v>0</v>
      </c>
    </row>
    <row r="23" spans="1:23" ht="15.75">
      <c r="A23" s="7" t="s">
        <v>408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/>
      <c r="R23" s="8">
        <v>0</v>
      </c>
      <c r="S23" s="8"/>
      <c r="T23" s="8">
        <v>0</v>
      </c>
      <c r="U23" s="8">
        <v>0</v>
      </c>
      <c r="V23" s="8"/>
      <c r="W23" s="8">
        <v>0</v>
      </c>
    </row>
    <row r="24" spans="1:23" ht="15.75">
      <c r="A24" s="7" t="s">
        <v>409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1</v>
      </c>
      <c r="Q24" s="8"/>
      <c r="R24" s="8">
        <v>36</v>
      </c>
      <c r="S24" s="8"/>
      <c r="T24" s="8">
        <v>0</v>
      </c>
      <c r="U24" s="8">
        <v>1</v>
      </c>
      <c r="V24" s="8">
        <v>1</v>
      </c>
      <c r="W24" s="8">
        <v>0</v>
      </c>
    </row>
    <row r="25" spans="1:23" ht="15.75">
      <c r="A25" s="7" t="s">
        <v>410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2</v>
      </c>
      <c r="Q25" s="8"/>
      <c r="R25" s="8">
        <v>34</v>
      </c>
      <c r="S25" s="8"/>
      <c r="T25" s="8">
        <v>0</v>
      </c>
      <c r="U25" s="8">
        <v>1</v>
      </c>
      <c r="V25" s="8">
        <v>0</v>
      </c>
      <c r="W25" s="8">
        <v>0</v>
      </c>
    </row>
    <row r="26" spans="1:23" ht="15.75">
      <c r="A26" s="7" t="s">
        <v>411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0</v>
      </c>
      <c r="Q26" s="8"/>
      <c r="R26" s="8">
        <v>0</v>
      </c>
      <c r="S26" s="8"/>
      <c r="T26" s="8">
        <v>0</v>
      </c>
      <c r="U26" s="8">
        <v>0</v>
      </c>
      <c r="V26" s="8">
        <v>0</v>
      </c>
      <c r="W26" s="8">
        <v>0</v>
      </c>
    </row>
    <row r="27" spans="1:23" ht="15.75">
      <c r="A27" s="7" t="s">
        <v>412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0</v>
      </c>
      <c r="Q27" s="8"/>
      <c r="R27" s="8">
        <v>0</v>
      </c>
      <c r="S27" s="8"/>
      <c r="T27" s="8">
        <v>0</v>
      </c>
      <c r="U27" s="8">
        <v>0</v>
      </c>
      <c r="V27" s="8">
        <v>0</v>
      </c>
      <c r="W27" s="8">
        <v>0</v>
      </c>
    </row>
    <row r="28" spans="1:23" ht="15.75">
      <c r="A28" s="7" t="s">
        <v>413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/>
      <c r="R28" s="8">
        <v>0</v>
      </c>
      <c r="S28" s="8"/>
      <c r="T28" s="8">
        <v>0</v>
      </c>
      <c r="U28" s="8">
        <v>0</v>
      </c>
      <c r="V28" s="8">
        <v>0</v>
      </c>
      <c r="W28" s="8">
        <v>0</v>
      </c>
    </row>
    <row r="29" spans="1:23" ht="15.75">
      <c r="A29" s="7" t="s">
        <v>414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16</v>
      </c>
      <c r="Q29" s="8"/>
      <c r="R29" s="8">
        <v>383</v>
      </c>
      <c r="S29" s="8">
        <v>17</v>
      </c>
      <c r="T29" s="8">
        <v>0</v>
      </c>
      <c r="U29" s="8">
        <v>23</v>
      </c>
      <c r="V29" s="8">
        <v>6</v>
      </c>
      <c r="W29" s="8">
        <v>6</v>
      </c>
    </row>
    <row r="30" spans="1:23" ht="15.75">
      <c r="A30" s="7" t="s">
        <v>401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/>
      <c r="R30" s="8">
        <v>0</v>
      </c>
      <c r="S30" s="8"/>
      <c r="T30" s="8">
        <v>0</v>
      </c>
      <c r="U30" s="8">
        <v>0</v>
      </c>
      <c r="V30" s="8">
        <v>0</v>
      </c>
      <c r="W30" s="8">
        <v>0</v>
      </c>
    </row>
    <row r="31" spans="1:23" ht="25.5">
      <c r="A31" s="7" t="s">
        <v>402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0</v>
      </c>
      <c r="Q31" s="8">
        <v>0</v>
      </c>
      <c r="R31" s="8">
        <v>0</v>
      </c>
      <c r="S31" s="8"/>
      <c r="T31" s="8">
        <v>0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T22" sqref="T22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624</v>
      </c>
      <c r="O17" s="152"/>
      <c r="P17" s="152"/>
      <c r="Q17" s="152"/>
      <c r="R17" s="152"/>
      <c r="S17" s="152"/>
      <c r="T17" s="152"/>
    </row>
    <row r="18" spans="15:20" ht="12.75">
      <c r="O18" s="157" t="s">
        <v>421</v>
      </c>
      <c r="P18" s="157"/>
      <c r="Q18" s="157"/>
      <c r="R18" s="157"/>
      <c r="S18" s="157"/>
      <c r="T18" s="157"/>
    </row>
    <row r="19" spans="14:20" ht="76.5">
      <c r="N19" s="64"/>
      <c r="O19" s="10" t="s">
        <v>387</v>
      </c>
      <c r="P19" s="10" t="s">
        <v>415</v>
      </c>
      <c r="Q19" s="10" t="s">
        <v>416</v>
      </c>
      <c r="R19" s="10" t="s">
        <v>629</v>
      </c>
      <c r="S19" s="10" t="s">
        <v>643</v>
      </c>
      <c r="T19" s="10" t="s">
        <v>587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397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586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6" sqref="P26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623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430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423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424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425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426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428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</row>
    <row r="25" spans="1:16" ht="15.75">
      <c r="A25" s="7" t="s">
        <v>429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>
      <c r="A26" s="3" t="s">
        <v>630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427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Q26" sqref="Q26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436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437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431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387</v>
      </c>
      <c r="P18" s="156" t="s">
        <v>432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433</v>
      </c>
      <c r="Q19" s="1" t="s">
        <v>434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631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/>
    </row>
    <row r="22" spans="1:17" ht="15.75">
      <c r="A22" s="7" t="s">
        <v>632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25</v>
      </c>
      <c r="Q22" s="8">
        <v>17</v>
      </c>
    </row>
    <row r="23" spans="1:17" ht="15.75">
      <c r="A23" s="7" t="s">
        <v>633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438</v>
      </c>
      <c r="Q23" s="8">
        <v>230</v>
      </c>
    </row>
    <row r="24" spans="1:17" ht="15.75">
      <c r="A24" s="7" t="s">
        <v>634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98</v>
      </c>
      <c r="Q24" s="8">
        <v>71</v>
      </c>
    </row>
    <row r="25" spans="1:17" ht="15.75">
      <c r="A25" s="7" t="s">
        <v>635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0</v>
      </c>
      <c r="Q25" s="8"/>
    </row>
    <row r="26" spans="1:17" ht="15.75">
      <c r="A26" s="7" t="s">
        <v>435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561</v>
      </c>
      <c r="Q26" s="8">
        <v>318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tabSelected="1" zoomScalePageLayoutView="0" workbookViewId="0" topLeftCell="AB21">
      <selection activeCell="AQ23" sqref="AQ23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625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489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431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387</v>
      </c>
      <c r="P17" s="156" t="s">
        <v>438</v>
      </c>
      <c r="Q17" s="156" t="s">
        <v>439</v>
      </c>
      <c r="R17" s="159" t="s">
        <v>487</v>
      </c>
      <c r="S17" s="156" t="s">
        <v>647</v>
      </c>
      <c r="T17" s="156" t="s">
        <v>440</v>
      </c>
      <c r="U17" s="156"/>
      <c r="V17" s="156"/>
      <c r="W17" s="156"/>
      <c r="X17" s="156"/>
      <c r="Y17" s="156"/>
      <c r="Z17" s="156"/>
      <c r="AA17" s="156" t="s">
        <v>441</v>
      </c>
      <c r="AB17" s="156"/>
      <c r="AC17" s="156" t="s">
        <v>442</v>
      </c>
      <c r="AD17" s="156"/>
      <c r="AE17" s="156"/>
      <c r="AF17" s="156"/>
      <c r="AG17" s="156"/>
      <c r="AH17" s="156"/>
      <c r="AI17" s="156" t="s">
        <v>589</v>
      </c>
      <c r="AJ17" s="156"/>
      <c r="AK17" s="156"/>
      <c r="AL17" s="156"/>
      <c r="AM17" s="156"/>
      <c r="AN17" s="156" t="s">
        <v>588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443</v>
      </c>
      <c r="U18" s="156"/>
      <c r="V18" s="156" t="s">
        <v>444</v>
      </c>
      <c r="W18" s="156" t="s">
        <v>445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446</v>
      </c>
      <c r="U19" s="1" t="s">
        <v>447</v>
      </c>
      <c r="V19" s="156"/>
      <c r="W19" s="1" t="s">
        <v>448</v>
      </c>
      <c r="X19" s="1" t="s">
        <v>449</v>
      </c>
      <c r="Y19" s="1" t="s">
        <v>450</v>
      </c>
      <c r="Z19" s="1" t="s">
        <v>451</v>
      </c>
      <c r="AA19" s="1" t="s">
        <v>433</v>
      </c>
      <c r="AB19" s="1" t="s">
        <v>476</v>
      </c>
      <c r="AC19" s="1" t="s">
        <v>452</v>
      </c>
      <c r="AD19" s="1" t="s">
        <v>474</v>
      </c>
      <c r="AE19" s="1" t="s">
        <v>453</v>
      </c>
      <c r="AF19" s="1" t="s">
        <v>475</v>
      </c>
      <c r="AG19" s="1" t="s">
        <v>454</v>
      </c>
      <c r="AH19" s="1" t="s">
        <v>455</v>
      </c>
      <c r="AI19" s="1" t="s">
        <v>456</v>
      </c>
      <c r="AJ19" s="1" t="s">
        <v>457</v>
      </c>
      <c r="AK19" s="1" t="s">
        <v>458</v>
      </c>
      <c r="AL19" s="1" t="s">
        <v>459</v>
      </c>
      <c r="AM19" s="1" t="s">
        <v>636</v>
      </c>
      <c r="AN19" s="1" t="s">
        <v>488</v>
      </c>
      <c r="AO19" s="1" t="s">
        <v>460</v>
      </c>
      <c r="AP19" s="1" t="s">
        <v>591</v>
      </c>
      <c r="AQ19" s="1" t="s">
        <v>590</v>
      </c>
      <c r="AR19" s="1" t="s">
        <v>637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477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28</v>
      </c>
      <c r="Q21" s="8"/>
      <c r="R21" s="8">
        <v>28</v>
      </c>
      <c r="S21" s="8">
        <v>22</v>
      </c>
      <c r="T21" s="8"/>
      <c r="U21" s="8">
        <v>28</v>
      </c>
      <c r="V21" s="8">
        <v>2</v>
      </c>
      <c r="W21" s="8">
        <v>4</v>
      </c>
      <c r="X21" s="8">
        <v>6</v>
      </c>
      <c r="Y21" s="8"/>
      <c r="Z21" s="8">
        <v>18</v>
      </c>
      <c r="AA21" s="8"/>
      <c r="AB21" s="8"/>
      <c r="AC21" s="8">
        <v>13</v>
      </c>
      <c r="AD21" s="8">
        <v>13</v>
      </c>
      <c r="AE21" s="8">
        <v>9</v>
      </c>
      <c r="AF21" s="8">
        <v>7</v>
      </c>
      <c r="AG21" s="8">
        <v>3</v>
      </c>
      <c r="AH21" s="8">
        <v>3</v>
      </c>
      <c r="AI21" s="8"/>
      <c r="AJ21" s="8">
        <v>3</v>
      </c>
      <c r="AK21" s="8">
        <v>6</v>
      </c>
      <c r="AL21" s="8">
        <v>8</v>
      </c>
      <c r="AM21" s="8">
        <v>11</v>
      </c>
      <c r="AN21" s="8"/>
      <c r="AO21" s="8">
        <v>3</v>
      </c>
      <c r="AP21" s="8">
        <v>25</v>
      </c>
      <c r="AQ21" s="8">
        <v>4</v>
      </c>
      <c r="AR21" s="8">
        <v>4</v>
      </c>
    </row>
    <row r="22" spans="1:44" ht="30" customHeight="1">
      <c r="A22" s="7" t="s">
        <v>461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2</v>
      </c>
      <c r="Q22" s="8"/>
      <c r="R22" s="8">
        <v>2</v>
      </c>
      <c r="S22" s="8">
        <v>2</v>
      </c>
      <c r="T22" s="8"/>
      <c r="U22" s="8">
        <v>2</v>
      </c>
      <c r="V22" s="8">
        <v>2</v>
      </c>
      <c r="W22" s="8"/>
      <c r="X22" s="8">
        <v>1</v>
      </c>
      <c r="Y22" s="8"/>
      <c r="Z22" s="8"/>
      <c r="AA22" s="8"/>
      <c r="AB22" s="8"/>
      <c r="AC22" s="8">
        <v>2</v>
      </c>
      <c r="AD22" s="8">
        <v>2</v>
      </c>
      <c r="AE22" s="8"/>
      <c r="AF22" s="8"/>
      <c r="AG22" s="8"/>
      <c r="AH22" s="8"/>
      <c r="AI22" s="8"/>
      <c r="AJ22" s="8"/>
      <c r="AK22" s="8"/>
      <c r="AL22" s="8"/>
      <c r="AM22" s="8">
        <v>2</v>
      </c>
      <c r="AN22" s="8"/>
      <c r="AO22" s="8"/>
      <c r="AP22" s="8">
        <v>2</v>
      </c>
      <c r="AQ22" s="8">
        <v>2</v>
      </c>
      <c r="AR22" s="8">
        <v>2</v>
      </c>
    </row>
    <row r="23" spans="1:44" ht="30" customHeight="1">
      <c r="A23" s="7" t="s">
        <v>478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/>
      <c r="R23" s="8">
        <v>1</v>
      </c>
      <c r="S23" s="8">
        <v>1</v>
      </c>
      <c r="T23" s="8"/>
      <c r="U23" s="8">
        <v>1</v>
      </c>
      <c r="V23" s="8">
        <v>1</v>
      </c>
      <c r="W23" s="8"/>
      <c r="X23" s="8">
        <v>1</v>
      </c>
      <c r="Y23" s="8"/>
      <c r="Z23" s="8"/>
      <c r="AA23" s="8"/>
      <c r="AB23" s="8"/>
      <c r="AC23" s="8">
        <v>1</v>
      </c>
      <c r="AD23" s="8">
        <v>1</v>
      </c>
      <c r="AE23" s="8"/>
      <c r="AF23" s="8"/>
      <c r="AG23" s="8"/>
      <c r="AH23" s="8"/>
      <c r="AI23" s="8"/>
      <c r="AJ23" s="8"/>
      <c r="AK23" s="8"/>
      <c r="AL23" s="8"/>
      <c r="AM23" s="8">
        <v>1</v>
      </c>
      <c r="AN23" s="8"/>
      <c r="AO23" s="8"/>
      <c r="AP23" s="8">
        <v>1</v>
      </c>
      <c r="AQ23" s="8">
        <v>1</v>
      </c>
      <c r="AR23" s="8">
        <v>1</v>
      </c>
    </row>
    <row r="24" spans="1:44" ht="19.5" customHeight="1">
      <c r="A24" s="7" t="s">
        <v>479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1</v>
      </c>
      <c r="Q24" s="8"/>
      <c r="R24" s="8">
        <v>1</v>
      </c>
      <c r="S24" s="8">
        <v>1</v>
      </c>
      <c r="T24" s="8"/>
      <c r="U24" s="8">
        <v>1</v>
      </c>
      <c r="V24" s="8">
        <v>1</v>
      </c>
      <c r="W24" s="8"/>
      <c r="X24" s="8"/>
      <c r="Y24" s="8"/>
      <c r="Z24" s="8">
        <v>1</v>
      </c>
      <c r="AA24" s="8"/>
      <c r="AB24" s="8"/>
      <c r="AC24" s="8">
        <v>1</v>
      </c>
      <c r="AD24" s="8">
        <v>1</v>
      </c>
      <c r="AE24" s="8"/>
      <c r="AF24" s="8"/>
      <c r="AG24" s="8"/>
      <c r="AH24" s="8"/>
      <c r="AI24" s="8"/>
      <c r="AJ24" s="8"/>
      <c r="AK24" s="8"/>
      <c r="AL24" s="8"/>
      <c r="AM24" s="8">
        <v>1</v>
      </c>
      <c r="AN24" s="8"/>
      <c r="AO24" s="8"/>
      <c r="AP24" s="8">
        <v>1</v>
      </c>
      <c r="AQ24" s="8">
        <v>1</v>
      </c>
      <c r="AR24" s="8">
        <v>1</v>
      </c>
    </row>
    <row r="25" spans="1:44" ht="19.5" customHeight="1">
      <c r="A25" s="7" t="s">
        <v>462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9.5" customHeight="1">
      <c r="A26" s="7" t="s">
        <v>463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9.5" customHeight="1">
      <c r="A27" s="7" t="s">
        <v>480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15</v>
      </c>
      <c r="Q27" s="8"/>
      <c r="R27" s="8">
        <v>15</v>
      </c>
      <c r="S27" s="8">
        <v>12</v>
      </c>
      <c r="T27" s="8"/>
      <c r="U27" s="8">
        <v>15</v>
      </c>
      <c r="V27" s="8"/>
      <c r="W27" s="8">
        <v>4</v>
      </c>
      <c r="X27" s="8">
        <v>5</v>
      </c>
      <c r="Y27" s="8"/>
      <c r="Z27" s="8">
        <v>6</v>
      </c>
      <c r="AA27" s="8"/>
      <c r="AB27" s="8"/>
      <c r="AC27" s="8">
        <v>10</v>
      </c>
      <c r="AD27" s="8">
        <v>10</v>
      </c>
      <c r="AE27" s="8">
        <v>5</v>
      </c>
      <c r="AF27" s="8">
        <v>5</v>
      </c>
      <c r="AG27" s="8"/>
      <c r="AH27" s="8"/>
      <c r="AI27" s="8"/>
      <c r="AJ27" s="8">
        <v>2</v>
      </c>
      <c r="AK27" s="8">
        <v>2</v>
      </c>
      <c r="AL27" s="8">
        <v>6</v>
      </c>
      <c r="AM27" s="8">
        <v>5</v>
      </c>
      <c r="AN27" s="8"/>
      <c r="AO27" s="8">
        <v>1</v>
      </c>
      <c r="AP27" s="8">
        <v>14</v>
      </c>
      <c r="AQ27" s="8">
        <v>1</v>
      </c>
      <c r="AR27" s="8">
        <v>1</v>
      </c>
    </row>
    <row r="28" spans="1:44" ht="30" customHeight="1">
      <c r="A28" s="24" t="s">
        <v>481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9.5" customHeight="1">
      <c r="A29" s="3" t="s">
        <v>482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15</v>
      </c>
      <c r="Q29" s="8"/>
      <c r="R29" s="8">
        <v>15</v>
      </c>
      <c r="S29" s="8">
        <v>12</v>
      </c>
      <c r="T29" s="8"/>
      <c r="U29" s="8">
        <v>15</v>
      </c>
      <c r="V29" s="8"/>
      <c r="W29" s="8">
        <v>4</v>
      </c>
      <c r="X29" s="8">
        <v>5</v>
      </c>
      <c r="Y29" s="8"/>
      <c r="Z29" s="8">
        <v>6</v>
      </c>
      <c r="AA29" s="8"/>
      <c r="AB29" s="8"/>
      <c r="AC29" s="8">
        <v>10</v>
      </c>
      <c r="AD29" s="8">
        <v>10</v>
      </c>
      <c r="AE29" s="8">
        <v>5</v>
      </c>
      <c r="AF29" s="8">
        <v>5</v>
      </c>
      <c r="AG29" s="8"/>
      <c r="AH29" s="8"/>
      <c r="AI29" s="8"/>
      <c r="AJ29" s="8">
        <v>2</v>
      </c>
      <c r="AK29" s="8">
        <v>2</v>
      </c>
      <c r="AL29" s="8">
        <v>6</v>
      </c>
      <c r="AM29" s="8">
        <v>5</v>
      </c>
      <c r="AN29" s="8"/>
      <c r="AO29" s="8">
        <v>1</v>
      </c>
      <c r="AP29" s="8">
        <v>14</v>
      </c>
      <c r="AQ29" s="8">
        <v>1</v>
      </c>
      <c r="AR29" s="8">
        <v>1</v>
      </c>
    </row>
    <row r="30" spans="1:44" ht="19.5" customHeight="1">
      <c r="A30" s="3" t="s">
        <v>483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9.5" customHeight="1">
      <c r="A31" s="3" t="s">
        <v>464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9.5" customHeight="1">
      <c r="A32" s="25" t="s">
        <v>484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19.5" customHeight="1">
      <c r="A33" s="25" t="s">
        <v>485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19.5" customHeight="1">
      <c r="A34" s="26" t="s">
        <v>465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1</v>
      </c>
      <c r="Q34" s="8"/>
      <c r="R34" s="8">
        <v>1</v>
      </c>
      <c r="S34" s="8">
        <v>1</v>
      </c>
      <c r="T34" s="8"/>
      <c r="U34" s="8">
        <v>1</v>
      </c>
      <c r="V34" s="8"/>
      <c r="W34" s="8"/>
      <c r="X34" s="8"/>
      <c r="Y34" s="8"/>
      <c r="Z34" s="8">
        <v>1</v>
      </c>
      <c r="AA34" s="8"/>
      <c r="AB34" s="8"/>
      <c r="AC34" s="8"/>
      <c r="AD34" s="8"/>
      <c r="AE34" s="8">
        <v>1</v>
      </c>
      <c r="AF34" s="8">
        <v>1</v>
      </c>
      <c r="AG34" s="8"/>
      <c r="AH34" s="8"/>
      <c r="AI34" s="8"/>
      <c r="AJ34" s="8"/>
      <c r="AK34" s="8">
        <v>1</v>
      </c>
      <c r="AL34" s="8"/>
      <c r="AM34" s="8"/>
      <c r="AN34" s="8"/>
      <c r="AO34" s="8"/>
      <c r="AP34" s="8">
        <v>1</v>
      </c>
      <c r="AQ34" s="8"/>
      <c r="AR34" s="8"/>
    </row>
    <row r="35" spans="1:44" ht="19.5" customHeight="1">
      <c r="A35" s="7" t="s">
        <v>486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2</v>
      </c>
      <c r="Q35" s="8"/>
      <c r="R35" s="8">
        <v>2</v>
      </c>
      <c r="S35" s="8">
        <v>2</v>
      </c>
      <c r="T35" s="8"/>
      <c r="U35" s="8">
        <v>2</v>
      </c>
      <c r="V35" s="8"/>
      <c r="W35" s="8"/>
      <c r="X35" s="8"/>
      <c r="Y35" s="8"/>
      <c r="Z35" s="8">
        <v>2</v>
      </c>
      <c r="AA35" s="8"/>
      <c r="AB35" s="8"/>
      <c r="AC35" s="8">
        <v>1</v>
      </c>
      <c r="AD35" s="8">
        <v>1</v>
      </c>
      <c r="AE35" s="8"/>
      <c r="AF35" s="8"/>
      <c r="AG35" s="8"/>
      <c r="AH35" s="8">
        <v>1</v>
      </c>
      <c r="AI35" s="8"/>
      <c r="AJ35" s="8"/>
      <c r="AK35" s="8">
        <v>1</v>
      </c>
      <c r="AL35" s="8"/>
      <c r="AM35" s="8">
        <v>1</v>
      </c>
      <c r="AN35" s="8"/>
      <c r="AO35" s="8">
        <v>1</v>
      </c>
      <c r="AP35" s="8">
        <v>1</v>
      </c>
      <c r="AQ35" s="8">
        <v>1</v>
      </c>
      <c r="AR35" s="8">
        <v>1</v>
      </c>
    </row>
    <row r="36" spans="1:44" ht="19.5" customHeight="1">
      <c r="A36" s="7" t="s">
        <v>466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8</v>
      </c>
      <c r="Q36" s="8"/>
      <c r="R36" s="8">
        <v>8</v>
      </c>
      <c r="S36" s="8">
        <v>5</v>
      </c>
      <c r="T36" s="8"/>
      <c r="U36" s="8">
        <v>8</v>
      </c>
      <c r="V36" s="8"/>
      <c r="W36" s="8"/>
      <c r="X36" s="8"/>
      <c r="Y36" s="8"/>
      <c r="Z36" s="8">
        <v>8</v>
      </c>
      <c r="AA36" s="8"/>
      <c r="AB36" s="8"/>
      <c r="AC36" s="8"/>
      <c r="AD36" s="8"/>
      <c r="AE36" s="8">
        <v>3</v>
      </c>
      <c r="AF36" s="8">
        <v>1</v>
      </c>
      <c r="AG36" s="8">
        <v>3</v>
      </c>
      <c r="AH36" s="8">
        <v>2</v>
      </c>
      <c r="AI36" s="8"/>
      <c r="AJ36" s="8">
        <v>1</v>
      </c>
      <c r="AK36" s="8">
        <v>2</v>
      </c>
      <c r="AL36" s="8">
        <v>2</v>
      </c>
      <c r="AM36" s="8">
        <v>3</v>
      </c>
      <c r="AN36" s="8"/>
      <c r="AO36" s="8">
        <v>1</v>
      </c>
      <c r="AP36" s="8">
        <v>7</v>
      </c>
      <c r="AQ36" s="8"/>
      <c r="AR36" s="8"/>
    </row>
    <row r="37" spans="1:43" ht="60" customHeight="1">
      <c r="A37" s="17" t="s">
        <v>490</v>
      </c>
      <c r="O37" s="18">
        <v>17</v>
      </c>
      <c r="P37" s="86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467</v>
      </c>
      <c r="O38" s="18">
        <v>18</v>
      </c>
      <c r="P38" s="8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468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469</v>
      </c>
      <c r="O40" s="18">
        <v>20</v>
      </c>
      <c r="P40" s="8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644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645</v>
      </c>
      <c r="O42" s="18">
        <v>22</v>
      </c>
      <c r="P42" s="86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68">
      <selection activeCell="P32" sqref="P32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646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593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431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491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492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>
      <c r="A22" s="7" t="s">
        <v>493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947</v>
      </c>
    </row>
    <row r="23" spans="1:16" ht="15.75">
      <c r="A23" s="7" t="s">
        <v>594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13</v>
      </c>
    </row>
    <row r="24" spans="1:16" ht="15.75">
      <c r="A24" s="7" t="s">
        <v>494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445</v>
      </c>
    </row>
    <row r="25" spans="1:16" ht="15.75">
      <c r="A25" s="7" t="s">
        <v>595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3</v>
      </c>
    </row>
    <row r="26" spans="1:16" ht="15.75">
      <c r="A26" s="7" t="s">
        <v>596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52</v>
      </c>
    </row>
    <row r="27" spans="1:16" ht="15.75">
      <c r="A27" s="7" t="s">
        <v>495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496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497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498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>
      <c r="A31" s="7" t="s">
        <v>499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597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208</v>
      </c>
    </row>
    <row r="33" spans="1:16" ht="15.75">
      <c r="A33" s="7" t="s">
        <v>598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500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501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599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502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503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504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600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601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505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506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507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506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508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509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510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511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602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640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512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603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604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513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605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0</v>
      </c>
    </row>
    <row r="57" spans="1:16" ht="25.5">
      <c r="A57" s="7" t="s">
        <v>514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>
      <c r="A58" s="7" t="s">
        <v>515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>
      <c r="A59" s="7" t="s">
        <v>606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>
      <c r="A60" s="7" t="s">
        <v>607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608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0</v>
      </c>
    </row>
    <row r="62" spans="1:16" ht="25.5">
      <c r="A62" s="7" t="s">
        <v>609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>
      <c r="A63" s="7" t="s">
        <v>516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517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518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519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610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1</v>
      </c>
    </row>
    <row r="68" spans="1:16" ht="15.75">
      <c r="A68" s="7" t="s">
        <v>611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612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613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614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4</v>
      </c>
    </row>
    <row r="72" spans="1:16" ht="25.5">
      <c r="A72" s="7" t="s">
        <v>615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4</v>
      </c>
    </row>
    <row r="73" spans="1:16" ht="15.75">
      <c r="A73" s="7" t="s">
        <v>520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521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616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522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617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523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524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525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>
      <c r="A81" s="67" t="s">
        <v>618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6</v>
      </c>
    </row>
    <row r="82" spans="1:16" ht="15.75">
      <c r="A82" s="7" t="s">
        <v>641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526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>
      <c r="A84" s="7" t="s">
        <v>527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619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1</v>
      </c>
    </row>
    <row r="86" spans="1:16" ht="15.75" customHeight="1">
      <c r="A86" s="7" t="s">
        <v>642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8" sqref="P28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626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536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627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528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13907</v>
      </c>
    </row>
    <row r="22" spans="1:16" ht="15.75">
      <c r="A22" s="7" t="s">
        <v>529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13881</v>
      </c>
    </row>
    <row r="23" spans="1:16" ht="15.75">
      <c r="A23" s="7" t="s">
        <v>530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26</v>
      </c>
    </row>
    <row r="24" spans="1:16" ht="25.5">
      <c r="A24" s="7" t="s">
        <v>531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0</v>
      </c>
    </row>
    <row r="25" spans="1:16" ht="15.75">
      <c r="A25" s="7" t="s">
        <v>532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75">
      <c r="A26" s="7" t="s">
        <v>533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>
      <c r="A27" s="7" t="s">
        <v>534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>
      <c r="A28" s="7" t="s">
        <v>535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26</v>
      </c>
    </row>
    <row r="29" spans="1:16" ht="15.75">
      <c r="A29" s="7" t="s">
        <v>592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МАОУ ЦО</cp:lastModifiedBy>
  <cp:lastPrinted>2020-01-21T07:31:54Z</cp:lastPrinted>
  <dcterms:created xsi:type="dcterms:W3CDTF">2009-09-17T07:17:02Z</dcterms:created>
  <dcterms:modified xsi:type="dcterms:W3CDTF">2008-09-03T20:52:15Z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14.01.001.55.26.353</vt:lpwstr>
  </property>
</Properties>
</file>